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8540" windowHeight="12915" activeTab="0"/>
  </bookViews>
  <sheets>
    <sheet name="Final Report" sheetId="1" r:id="rId1"/>
    <sheet name="Staff" sheetId="2" r:id="rId2"/>
    <sheet name="Comments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<sst xmlns="http://schemas.openxmlformats.org/spreadsheetml/2006/main" count="64" uniqueCount="61">
  <si>
    <t>№26 от 2009-08-14</t>
  </si>
  <si>
    <t>№25 от 2009-05-20</t>
  </si>
  <si>
    <t>№23 от 2009-04-20</t>
  </si>
  <si>
    <t>№24 от 2009-08-12</t>
  </si>
  <si>
    <t>№27 от 2009-11-16</t>
  </si>
  <si>
    <t>∆,   % </t>
  </si>
  <si>
    <t>Criteria</t>
  </si>
  <si>
    <t>∆ lim,  % </t>
  </si>
  <si>
    <t>ацетальдегид</t>
  </si>
  <si>
    <t>метилацетат</t>
  </si>
  <si>
    <t>этилацетат</t>
  </si>
  <si>
    <t>метанол</t>
  </si>
  <si>
    <t>2-пропанол</t>
  </si>
  <si>
    <t>этанол</t>
  </si>
  <si>
    <t>1-пропанол</t>
  </si>
  <si>
    <t>2-метил-1-пропанол</t>
  </si>
  <si>
    <t>1-бутанол</t>
  </si>
  <si>
    <t>3-метил-1-бутанол</t>
  </si>
  <si>
    <t>Список операторов, выполняющих хроматографические измерения</t>
  </si>
  <si>
    <t>Макаров А.И.</t>
  </si>
  <si>
    <t>Макаров Александр Иванович, инженер-химик</t>
  </si>
  <si>
    <t>Бутенко С.С.</t>
  </si>
  <si>
    <t xml:space="preserve">Бутенко Сергей Сергеевич, инженер-химик </t>
  </si>
  <si>
    <t>Селемина Н.М.</t>
  </si>
  <si>
    <t>Селемина Наталья Михайловна, инженер-химик</t>
  </si>
  <si>
    <t>Филанчук Т.И.</t>
  </si>
  <si>
    <t>Филанчук Татьяна Ивановна, инженер-химик</t>
  </si>
  <si>
    <t>РВ, мг/л</t>
  </si>
  <si>
    <t>РС, мг/л</t>
  </si>
  <si>
    <t>ГВЭР, мг/л</t>
  </si>
  <si>
    <t>Алентьева З. В.</t>
  </si>
  <si>
    <t>Шелехова Тамара Михайловна, нач лаборатории</t>
  </si>
  <si>
    <t>The 2nd measurement:</t>
  </si>
  <si>
    <t>File name:</t>
  </si>
  <si>
    <t>№ of layer</t>
  </si>
  <si>
    <t>C1, mg/L</t>
  </si>
  <si>
    <t>C2,   mg/L</t>
  </si>
  <si>
    <t>Caver,  mg/L</t>
  </si>
  <si>
    <t>C, mg/L</t>
  </si>
  <si>
    <t>Accuracy control</t>
  </si>
  <si>
    <t>The 1st measuremnet</t>
  </si>
  <si>
    <t>Comments</t>
  </si>
  <si>
    <t>The 2nd measuremnet</t>
  </si>
  <si>
    <t>acetaldehyde</t>
  </si>
  <si>
    <t>methyl acetate</t>
  </si>
  <si>
    <t>ethyl acetate</t>
  </si>
  <si>
    <t>methanol</t>
  </si>
  <si>
    <t>2-propanol</t>
  </si>
  <si>
    <t>ethanol</t>
  </si>
  <si>
    <t>1-propanol</t>
  </si>
  <si>
    <t>isobutyl alcohol</t>
  </si>
  <si>
    <t>n-butanol</t>
  </si>
  <si>
    <t>isoamyl alcohol</t>
  </si>
  <si>
    <t>methanol (%, v/v)</t>
  </si>
  <si>
    <t>higher alcohols</t>
  </si>
  <si>
    <t>The 1st  measurement:</t>
  </si>
  <si>
    <t>Compound</t>
  </si>
  <si>
    <t>volatile acides</t>
  </si>
  <si>
    <t>Staff</t>
  </si>
  <si>
    <t>Shelehova T.M.</t>
  </si>
  <si>
    <t>Analyst:    ________________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</si>
</sst>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0.00000000"/>
    <numFmt numFmtId="174" formatCode="0.0000000"/>
    <numFmt numFmtId="175" formatCode="0.000000000"/>
    <numFmt numFmtId="176" formatCode="0,000,000"/>
    <numFmt numFmtId="177" formatCode="0,000,000.0"/>
    <numFmt numFmtId="178" formatCode="0\ 0,00\ 0,000"/>
    <numFmt numFmtId="179" formatCode="000,000,000"/>
    <numFmt numFmtId="180" formatCode="000,000,000.0"/>
    <numFmt numFmtId="181" formatCode="0,00\ 0,00\ 0,000"/>
    <numFmt numFmtId="182" formatCode="#,000.0\ 000\ 0000"/>
    <numFmt numFmtId="183" formatCode="0\ 0,00\ 0,00\ 0,000"/>
    <numFmt numFmtId="184" formatCode="0.0\ 000\ 000\ 0000"/>
    <numFmt numFmtId="185" formatCode="00\ 0,00\ 0,00\ 0,000"/>
    <numFmt numFmtId="186" formatCode="00.0\ 000\ 000\ 0000"/>
    <numFmt numFmtId="187" formatCode="0,00\ 0,00\ 0,00\ 0,000"/>
    <numFmt numFmtId="188" formatCode="#,000.0\ 000\ 000\ 0000"/>
    <numFmt numFmtId="189" formatCode="0\ 0,00\ 0,00\ 0,00\ 0,000"/>
    <numFmt numFmtId="190" formatCode="0.0\ 000\ 000\ 000\ 0000"/>
    <numFmt numFmtId="191" formatCode="00\ 0,00\ 0,00\ 0,00\ 0,000"/>
    <numFmt numFmtId="192" formatCode="0,000"/>
    <numFmt numFmtId="193" formatCode="0,000.0"/>
    <numFmt numFmtId="194" formatCode="0\ 0,000"/>
    <numFmt numFmtId="195" formatCode="000,000"/>
    <numFmt numFmtId="196" formatCode="00,000,000"/>
    <numFmt numFmtId="197" formatCode="#,000"/>
    <numFmt numFmtId="198" formatCode="#,000.0"/>
    <numFmt numFmtId="199" formatCode="#\ 0,000"/>
    <numFmt numFmtId="200" formatCode="#.0\ 0000"/>
    <numFmt numFmtId="201" formatCode="#0\ 0,000"/>
  </numFmts>
  <fonts count="46">
    <font>
      <sz val="10"/>
      <name val="Arial Cyr"/>
      <family val="0"/>
    </font>
    <font>
      <sz val="8"/>
      <name val="Arial Cyr"/>
      <family val="0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7"/>
      <color indexed="18"/>
      <name val="MS Sans Serif"/>
      <family val="2"/>
    </font>
    <font>
      <b/>
      <sz val="10"/>
      <name val="Times New Roman"/>
      <family val="1"/>
    </font>
    <font>
      <b/>
      <sz val="8"/>
      <color indexed="8"/>
      <name val="Times New Roman"/>
      <family val="1"/>
    </font>
    <font>
      <b/>
      <sz val="6"/>
      <color indexed="10"/>
      <name val="MS Sans Serif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"/>
      <family val="2"/>
    </font>
    <font>
      <b/>
      <sz val="10"/>
      <color indexed="16"/>
      <name val="Arial"/>
      <family val="2"/>
    </font>
    <font>
      <sz val="8"/>
      <name val="Tahoma"/>
      <family val="2"/>
    </font>
    <font>
      <b/>
      <i/>
      <sz val="10"/>
      <name val="Times New Roman"/>
      <family val="1"/>
    </font>
    <font>
      <sz val="10"/>
      <color indexed="9"/>
      <name val="Arial Cyr"/>
      <family val="0"/>
    </font>
    <font>
      <sz val="10"/>
      <name val="Times New Roman"/>
      <family val="1"/>
    </font>
    <font>
      <sz val="9"/>
      <name val="Arial Cyr"/>
      <family val="0"/>
    </font>
    <font>
      <i/>
      <sz val="9"/>
      <name val="Arial Cyr"/>
      <family val="0"/>
    </font>
    <font>
      <b/>
      <i/>
      <sz val="7"/>
      <color indexed="14"/>
      <name val="Arial Cyr"/>
      <family val="0"/>
    </font>
    <font>
      <i/>
      <sz val="10"/>
      <name val="Arial Cyr"/>
      <family val="0"/>
    </font>
    <font>
      <sz val="8"/>
      <color indexed="8"/>
      <name val="Arial"/>
      <family val="2"/>
    </font>
    <font>
      <sz val="8"/>
      <name val="Arial"/>
      <family val="2"/>
    </font>
    <font>
      <b/>
      <sz val="8"/>
      <color indexed="20"/>
      <name val="Arial"/>
      <family val="2"/>
    </font>
    <font>
      <u val="single"/>
      <sz val="10"/>
      <name val="Arial Cyr"/>
      <family val="0"/>
    </font>
    <font>
      <b/>
      <sz val="9"/>
      <color indexed="14"/>
      <name val="Arial"/>
      <family val="2"/>
    </font>
    <font>
      <b/>
      <sz val="6"/>
      <color indexed="14"/>
      <name val="MS Sans Serif"/>
      <family val="2"/>
    </font>
    <font>
      <b/>
      <sz val="6"/>
      <color indexed="12"/>
      <name val="MS Sans Serif"/>
      <family val="2"/>
    </font>
    <font>
      <b/>
      <sz val="9"/>
      <color indexed="12"/>
      <name val="Arial"/>
      <family val="2"/>
    </font>
    <font>
      <b/>
      <sz val="9"/>
      <color indexed="48"/>
      <name val="Arial"/>
      <family val="2"/>
    </font>
    <font>
      <b/>
      <sz val="6"/>
      <color indexed="48"/>
      <name val="MS Sans Serif"/>
      <family val="2"/>
    </font>
    <font>
      <b/>
      <sz val="6"/>
      <color indexed="53"/>
      <name val="MS Sans Serif"/>
      <family val="2"/>
    </font>
    <font>
      <b/>
      <sz val="9"/>
      <color indexed="53"/>
      <name val="Arial"/>
      <family val="2"/>
    </font>
    <font>
      <b/>
      <sz val="9"/>
      <color indexed="17"/>
      <name val="Arial"/>
      <family val="2"/>
    </font>
    <font>
      <b/>
      <sz val="6"/>
      <color indexed="17"/>
      <name val="MS Sans Serif"/>
      <family val="2"/>
    </font>
    <font>
      <b/>
      <sz val="9"/>
      <name val="Arial Cyr"/>
      <family val="0"/>
    </font>
    <font>
      <sz val="8"/>
      <color indexed="14"/>
      <name val="MS Sans Serif"/>
      <family val="2"/>
    </font>
    <font>
      <sz val="8"/>
      <color indexed="17"/>
      <name val="MS Sans Serif"/>
      <family val="2"/>
    </font>
    <font>
      <sz val="8"/>
      <color indexed="10"/>
      <name val="MS Sans Serif"/>
      <family val="2"/>
    </font>
    <font>
      <sz val="8"/>
      <color indexed="12"/>
      <name val="MS Sans Serif"/>
      <family val="2"/>
    </font>
    <font>
      <sz val="8"/>
      <color indexed="23"/>
      <name val="MS Sans Serif"/>
      <family val="2"/>
    </font>
    <font>
      <sz val="9"/>
      <name val="Times New Roman"/>
      <family val="1"/>
    </font>
    <font>
      <b/>
      <sz val="8"/>
      <color indexed="14"/>
      <name val="MS Sans Serif"/>
      <family val="2"/>
    </font>
    <font>
      <b/>
      <sz val="8"/>
      <color indexed="17"/>
      <name val="MS Sans Serif"/>
      <family val="2"/>
    </font>
    <font>
      <b/>
      <sz val="8"/>
      <color indexed="10"/>
      <name val="MS Sans Serif"/>
      <family val="2"/>
    </font>
    <font>
      <b/>
      <sz val="8"/>
      <color indexed="12"/>
      <name val="MS Sans Serif"/>
      <family val="2"/>
    </font>
    <font>
      <b/>
      <sz val="8"/>
      <color indexed="23"/>
      <name val="MS Sans Serif"/>
      <family val="2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2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7" fillId="4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170" fontId="2" fillId="2" borderId="0" xfId="0" applyNumberFormat="1" applyFont="1" applyFill="1" applyAlignment="1">
      <alignment/>
    </xf>
    <xf numFmtId="2" fontId="2" fillId="3" borderId="0" xfId="0" applyNumberFormat="1" applyFont="1" applyFill="1" applyAlignment="1">
      <alignment/>
    </xf>
    <xf numFmtId="2" fontId="2" fillId="4" borderId="0" xfId="0" applyNumberFormat="1" applyFont="1" applyFill="1" applyAlignment="1">
      <alignment/>
    </xf>
    <xf numFmtId="172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72" fontId="10" fillId="2" borderId="0" xfId="0" applyNumberFormat="1" applyFont="1" applyFill="1" applyAlignment="1">
      <alignment/>
    </xf>
    <xf numFmtId="172" fontId="2" fillId="3" borderId="0" xfId="0" applyNumberFormat="1" applyFont="1" applyFill="1" applyAlignment="1">
      <alignment/>
    </xf>
    <xf numFmtId="172" fontId="2" fillId="4" borderId="0" xfId="0" applyNumberFormat="1" applyFont="1" applyFill="1" applyAlignment="1">
      <alignment/>
    </xf>
    <xf numFmtId="0" fontId="2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0" fillId="0" borderId="0" xfId="0" applyAlignment="1">
      <alignment vertical="top" wrapText="1"/>
    </xf>
    <xf numFmtId="0" fontId="13" fillId="0" borderId="0" xfId="0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6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171" fontId="20" fillId="0" borderId="9" xfId="0" applyNumberFormat="1" applyFont="1" applyBorder="1" applyAlignment="1">
      <alignment/>
    </xf>
    <xf numFmtId="171" fontId="20" fillId="0" borderId="10" xfId="0" applyNumberFormat="1" applyFont="1" applyBorder="1" applyAlignment="1">
      <alignment/>
    </xf>
    <xf numFmtId="171" fontId="20" fillId="0" borderId="11" xfId="0" applyNumberFormat="1" applyFont="1" applyBorder="1" applyAlignment="1">
      <alignment/>
    </xf>
    <xf numFmtId="171" fontId="20" fillId="0" borderId="12" xfId="0" applyNumberFormat="1" applyFont="1" applyBorder="1" applyAlignment="1">
      <alignment/>
    </xf>
    <xf numFmtId="171" fontId="20" fillId="0" borderId="0" xfId="0" applyNumberFormat="1" applyFont="1" applyBorder="1" applyAlignment="1">
      <alignment/>
    </xf>
    <xf numFmtId="171" fontId="20" fillId="0" borderId="13" xfId="0" applyNumberFormat="1" applyFont="1" applyBorder="1" applyAlignment="1">
      <alignment/>
    </xf>
    <xf numFmtId="1" fontId="20" fillId="0" borderId="12" xfId="0" applyNumberFormat="1" applyFont="1" applyBorder="1" applyAlignment="1">
      <alignment/>
    </xf>
    <xf numFmtId="1" fontId="20" fillId="0" borderId="0" xfId="0" applyNumberFormat="1" applyFont="1" applyBorder="1" applyAlignment="1">
      <alignment/>
    </xf>
    <xf numFmtId="1" fontId="20" fillId="0" borderId="13" xfId="0" applyNumberFormat="1" applyFont="1" applyBorder="1" applyAlignment="1">
      <alignment/>
    </xf>
    <xf numFmtId="171" fontId="20" fillId="0" borderId="14" xfId="0" applyNumberFormat="1" applyFont="1" applyBorder="1" applyAlignment="1">
      <alignment/>
    </xf>
    <xf numFmtId="171" fontId="20" fillId="0" borderId="15" xfId="0" applyNumberFormat="1" applyFont="1" applyBorder="1" applyAlignment="1">
      <alignment/>
    </xf>
    <xf numFmtId="171" fontId="20" fillId="0" borderId="16" xfId="0" applyNumberFormat="1" applyFont="1" applyBorder="1" applyAlignment="1">
      <alignment/>
    </xf>
    <xf numFmtId="2" fontId="20" fillId="0" borderId="9" xfId="0" applyNumberFormat="1" applyFont="1" applyBorder="1" applyAlignment="1">
      <alignment/>
    </xf>
    <xf numFmtId="2" fontId="20" fillId="0" borderId="10" xfId="0" applyNumberFormat="1" applyFont="1" applyBorder="1" applyAlignment="1">
      <alignment/>
    </xf>
    <xf numFmtId="2" fontId="20" fillId="0" borderId="12" xfId="0" applyNumberFormat="1" applyFont="1" applyBorder="1" applyAlignment="1">
      <alignment/>
    </xf>
    <xf numFmtId="2" fontId="20" fillId="0" borderId="0" xfId="0" applyNumberFormat="1" applyFont="1" applyBorder="1" applyAlignment="1">
      <alignment/>
    </xf>
    <xf numFmtId="2" fontId="20" fillId="0" borderId="14" xfId="0" applyNumberFormat="1" applyFont="1" applyBorder="1" applyAlignment="1">
      <alignment/>
    </xf>
    <xf numFmtId="2" fontId="20" fillId="0" borderId="15" xfId="0" applyNumberFormat="1" applyFont="1" applyBorder="1" applyAlignment="1">
      <alignment/>
    </xf>
    <xf numFmtId="2" fontId="21" fillId="0" borderId="9" xfId="0" applyNumberFormat="1" applyFont="1" applyFill="1" applyBorder="1" applyAlignment="1">
      <alignment/>
    </xf>
    <xf numFmtId="2" fontId="21" fillId="0" borderId="10" xfId="0" applyNumberFormat="1" applyFont="1" applyBorder="1" applyAlignment="1">
      <alignment/>
    </xf>
    <xf numFmtId="2" fontId="21" fillId="0" borderId="11" xfId="0" applyNumberFormat="1" applyFont="1" applyBorder="1" applyAlignment="1">
      <alignment/>
    </xf>
    <xf numFmtId="2" fontId="21" fillId="0" borderId="12" xfId="0" applyNumberFormat="1" applyFont="1" applyFill="1" applyBorder="1" applyAlignment="1">
      <alignment/>
    </xf>
    <xf numFmtId="2" fontId="21" fillId="0" borderId="0" xfId="0" applyNumberFormat="1" applyFont="1" applyBorder="1" applyAlignment="1">
      <alignment/>
    </xf>
    <xf numFmtId="2" fontId="21" fillId="0" borderId="13" xfId="0" applyNumberFormat="1" applyFont="1" applyBorder="1" applyAlignment="1">
      <alignment/>
    </xf>
    <xf numFmtId="1" fontId="21" fillId="0" borderId="12" xfId="0" applyNumberFormat="1" applyFont="1" applyBorder="1" applyAlignment="1">
      <alignment/>
    </xf>
    <xf numFmtId="2" fontId="21" fillId="0" borderId="14" xfId="0" applyNumberFormat="1" applyFont="1" applyFill="1" applyBorder="1" applyAlignment="1">
      <alignment/>
    </xf>
    <xf numFmtId="2" fontId="21" fillId="0" borderId="15" xfId="0" applyNumberFormat="1" applyFont="1" applyBorder="1" applyAlignment="1">
      <alignment/>
    </xf>
    <xf numFmtId="2" fontId="21" fillId="0" borderId="16" xfId="0" applyNumberFormat="1" applyFont="1" applyBorder="1" applyAlignment="1">
      <alignment/>
    </xf>
    <xf numFmtId="0" fontId="20" fillId="0" borderId="9" xfId="0" applyFont="1" applyBorder="1" applyAlignment="1">
      <alignment/>
    </xf>
    <xf numFmtId="0" fontId="20" fillId="0" borderId="10" xfId="0" applyFont="1" applyBorder="1" applyAlignment="1">
      <alignment/>
    </xf>
    <xf numFmtId="0" fontId="20" fillId="0" borderId="12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4" xfId="0" applyFont="1" applyBorder="1" applyAlignment="1">
      <alignment/>
    </xf>
    <xf numFmtId="0" fontId="20" fillId="0" borderId="15" xfId="0" applyFont="1" applyBorder="1" applyAlignment="1">
      <alignment/>
    </xf>
    <xf numFmtId="2" fontId="22" fillId="0" borderId="17" xfId="0" applyNumberFormat="1" applyFont="1" applyFill="1" applyBorder="1" applyAlignment="1">
      <alignment/>
    </xf>
    <xf numFmtId="2" fontId="22" fillId="0" borderId="18" xfId="0" applyNumberFormat="1" applyFont="1" applyFill="1" applyBorder="1" applyAlignment="1">
      <alignment/>
    </xf>
    <xf numFmtId="1" fontId="22" fillId="0" borderId="18" xfId="0" applyNumberFormat="1" applyFont="1" applyFill="1" applyBorder="1" applyAlignment="1">
      <alignment/>
    </xf>
    <xf numFmtId="2" fontId="22" fillId="0" borderId="19" xfId="0" applyNumberFormat="1" applyFont="1" applyFill="1" applyBorder="1" applyAlignment="1">
      <alignment/>
    </xf>
    <xf numFmtId="0" fontId="0" fillId="0" borderId="9" xfId="0" applyBorder="1" applyAlignment="1">
      <alignment/>
    </xf>
    <xf numFmtId="0" fontId="0" fillId="4" borderId="10" xfId="0" applyFill="1" applyBorder="1" applyAlignment="1">
      <alignment/>
    </xf>
    <xf numFmtId="0" fontId="0" fillId="4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5" borderId="10" xfId="0" applyFill="1" applyBorder="1" applyAlignment="1">
      <alignment/>
    </xf>
    <xf numFmtId="0" fontId="0" fillId="5" borderId="11" xfId="0" applyFill="1" applyBorder="1" applyAlignment="1">
      <alignment/>
    </xf>
    <xf numFmtId="0" fontId="0" fillId="6" borderId="10" xfId="0" applyFill="1" applyBorder="1" applyAlignment="1">
      <alignment/>
    </xf>
    <xf numFmtId="0" fontId="0" fillId="6" borderId="11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/>
    </xf>
    <xf numFmtId="0" fontId="0" fillId="7" borderId="10" xfId="0" applyFill="1" applyBorder="1" applyAlignment="1">
      <alignment/>
    </xf>
    <xf numFmtId="0" fontId="0" fillId="7" borderId="11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Fill="1" applyBorder="1" applyAlignment="1">
      <alignment/>
    </xf>
    <xf numFmtId="0" fontId="15" fillId="0" borderId="3" xfId="0" applyFont="1" applyBorder="1" applyAlignment="1">
      <alignment/>
    </xf>
    <xf numFmtId="0" fontId="15" fillId="0" borderId="4" xfId="0" applyFont="1" applyBorder="1" applyAlignment="1">
      <alignment/>
    </xf>
    <xf numFmtId="2" fontId="24" fillId="0" borderId="0" xfId="0" applyNumberFormat="1" applyFont="1" applyAlignment="1">
      <alignment/>
    </xf>
    <xf numFmtId="172" fontId="24" fillId="0" borderId="0" xfId="0" applyNumberFormat="1" applyFont="1" applyAlignment="1">
      <alignment/>
    </xf>
    <xf numFmtId="0" fontId="25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2" fontId="27" fillId="0" borderId="0" xfId="0" applyNumberFormat="1" applyFont="1" applyAlignment="1">
      <alignment/>
    </xf>
    <xf numFmtId="172" fontId="27" fillId="0" borderId="0" xfId="0" applyNumberFormat="1" applyFont="1" applyAlignment="1">
      <alignment/>
    </xf>
    <xf numFmtId="0" fontId="27" fillId="0" borderId="0" xfId="0" applyFont="1" applyAlignment="1">
      <alignment horizontal="center"/>
    </xf>
    <xf numFmtId="2" fontId="28" fillId="0" borderId="0" xfId="0" applyNumberFormat="1" applyFont="1" applyAlignment="1">
      <alignment/>
    </xf>
    <xf numFmtId="172" fontId="28" fillId="0" borderId="0" xfId="0" applyNumberFormat="1" applyFont="1" applyAlignment="1">
      <alignment/>
    </xf>
    <xf numFmtId="0" fontId="29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2" fontId="31" fillId="0" borderId="0" xfId="0" applyNumberFormat="1" applyFont="1" applyAlignment="1">
      <alignment/>
    </xf>
    <xf numFmtId="172" fontId="31" fillId="0" borderId="0" xfId="0" applyNumberFormat="1" applyFont="1" applyAlignment="1">
      <alignment/>
    </xf>
    <xf numFmtId="0" fontId="31" fillId="0" borderId="0" xfId="0" applyFont="1" applyAlignment="1">
      <alignment horizontal="center"/>
    </xf>
    <xf numFmtId="2" fontId="32" fillId="0" borderId="0" xfId="0" applyNumberFormat="1" applyFont="1" applyAlignment="1">
      <alignment/>
    </xf>
    <xf numFmtId="172" fontId="32" fillId="0" borderId="0" xfId="0" applyNumberFormat="1" applyFont="1" applyAlignment="1">
      <alignment/>
    </xf>
    <xf numFmtId="0" fontId="33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0" fillId="0" borderId="20" xfId="0" applyBorder="1" applyAlignment="1">
      <alignment/>
    </xf>
    <xf numFmtId="0" fontId="15" fillId="0" borderId="12" xfId="0" applyFont="1" applyBorder="1" applyAlignment="1">
      <alignment/>
    </xf>
    <xf numFmtId="0" fontId="23" fillId="0" borderId="12" xfId="0" applyFont="1" applyBorder="1" applyAlignment="1">
      <alignment/>
    </xf>
    <xf numFmtId="0" fontId="0" fillId="0" borderId="21" xfId="0" applyBorder="1" applyAlignment="1">
      <alignment/>
    </xf>
    <xf numFmtId="0" fontId="0" fillId="0" borderId="0" xfId="0" applyFont="1" applyAlignment="1">
      <alignment/>
    </xf>
    <xf numFmtId="0" fontId="34" fillId="0" borderId="0" xfId="0" applyFont="1" applyBorder="1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12" xfId="0" applyFont="1" applyBorder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17" fillId="0" borderId="0" xfId="0" applyFont="1" applyAlignment="1">
      <alignment horizontal="left" vertical="top" wrapText="1"/>
    </xf>
    <xf numFmtId="0" fontId="11" fillId="0" borderId="0" xfId="0" applyFont="1" applyAlignment="1">
      <alignment horizontal="justify" vertical="top" wrapText="1"/>
    </xf>
    <xf numFmtId="0" fontId="0" fillId="0" borderId="0" xfId="0" applyAlignment="1">
      <alignment horizontal="justify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emf" /><Relationship Id="rId3" Type="http://schemas.openxmlformats.org/officeDocument/2006/relationships/image" Target="../media/image4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228600</xdr:colOff>
      <xdr:row>0</xdr:row>
      <xdr:rowOff>104775</xdr:rowOff>
    </xdr:from>
    <xdr:to>
      <xdr:col>8</xdr:col>
      <xdr:colOff>209550</xdr:colOff>
      <xdr:row>4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2200" y="104775"/>
          <a:ext cx="685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1123950</xdr:colOff>
      <xdr:row>0</xdr:row>
      <xdr:rowOff>142875</xdr:rowOff>
    </xdr:from>
    <xdr:to>
      <xdr:col>6</xdr:col>
      <xdr:colOff>228600</xdr:colOff>
      <xdr:row>2</xdr:row>
      <xdr:rowOff>19050</xdr:rowOff>
    </xdr:to>
    <xdr:sp>
      <xdr:nvSpPr>
        <xdr:cNvPr id="2" name="AutoShape 3"/>
        <xdr:cNvSpPr>
          <a:spLocks noChangeAspect="1"/>
        </xdr:cNvSpPr>
      </xdr:nvSpPr>
      <xdr:spPr>
        <a:xfrm>
          <a:off x="1123950" y="142875"/>
          <a:ext cx="4429125" cy="2000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RJS "Minsk Krystall"</a:t>
          </a:r>
        </a:p>
      </xdr:txBody>
    </xdr:sp>
    <xdr:clientData/>
  </xdr:twoCellAnchor>
  <xdr:twoCellAnchor>
    <xdr:from>
      <xdr:col>0</xdr:col>
      <xdr:colOff>1247775</xdr:colOff>
      <xdr:row>2</xdr:row>
      <xdr:rowOff>104775</xdr:rowOff>
    </xdr:from>
    <xdr:to>
      <xdr:col>6</xdr:col>
      <xdr:colOff>295275</xdr:colOff>
      <xdr:row>4</xdr:row>
      <xdr:rowOff>47625</xdr:rowOff>
    </xdr:to>
    <xdr:sp>
      <xdr:nvSpPr>
        <xdr:cNvPr id="3" name="AutoShape 4"/>
        <xdr:cNvSpPr>
          <a:spLocks/>
        </xdr:cNvSpPr>
      </xdr:nvSpPr>
      <xdr:spPr>
        <a:xfrm>
          <a:off x="1247775" y="428625"/>
          <a:ext cx="4371975" cy="2667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Control Laboratory
Certificate of Accreditation № BY/112 02.1.0.1906 from 05.02.2001.</a:t>
          </a:r>
        </a:p>
      </xdr:txBody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6</xdr:col>
      <xdr:colOff>180975</xdr:colOff>
      <xdr:row>37</xdr:row>
      <xdr:rowOff>114300</xdr:rowOff>
    </xdr:to>
    <xdr:pic>
      <xdr:nvPicPr>
        <xdr:cNvPr id="4" name="$H$25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3914775"/>
          <a:ext cx="5505450" cy="2219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6</xdr:col>
      <xdr:colOff>180975</xdr:colOff>
      <xdr:row>22</xdr:row>
      <xdr:rowOff>114300</xdr:rowOff>
    </xdr:to>
    <xdr:pic>
      <xdr:nvPicPr>
        <xdr:cNvPr id="5" name="$H$12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1476375"/>
          <a:ext cx="5505450" cy="2219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niChrom\Reports\XLA\unichrom.xla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niChrom-Eng\Reports\xla\unichrom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ие свойства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бщие свойства"/>
    </sheetNames>
    <definedNames>
      <definedName name="InsertPicture"/>
      <definedName name="peakindex"/>
      <definedName name="PeakProperty"/>
      <definedName name="SpectrumProperty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8"/>
  <sheetViews>
    <sheetView tabSelected="1" zoomScale="85" zoomScaleNormal="85" workbookViewId="0" topLeftCell="A1">
      <selection activeCell="P19" sqref="P19"/>
    </sheetView>
  </sheetViews>
  <sheetFormatPr defaultColWidth="9.00390625" defaultRowHeight="12.75"/>
  <cols>
    <col min="1" max="1" width="21.25390625" style="0" customWidth="1"/>
    <col min="2" max="2" width="11.75390625" style="0" bestFit="1" customWidth="1"/>
    <col min="3" max="5" width="9.375" style="0" bestFit="1" customWidth="1"/>
    <col min="6" max="6" width="8.75390625" style="0" customWidth="1"/>
    <col min="7" max="7" width="8.125" style="0" customWidth="1"/>
    <col min="8" max="8" width="9.25390625" style="0" bestFit="1" customWidth="1"/>
    <col min="9" max="9" width="7.75390625" style="0" customWidth="1"/>
  </cols>
  <sheetData>
    <row r="1" spans="1:9" ht="12.75">
      <c r="A1" s="30"/>
      <c r="B1" s="31"/>
      <c r="C1" s="31"/>
      <c r="D1" s="31"/>
      <c r="E1" s="31"/>
      <c r="F1" s="31"/>
      <c r="G1" s="31"/>
      <c r="H1" s="31"/>
      <c r="I1" s="32"/>
    </row>
    <row r="2" spans="1:9" ht="12.75">
      <c r="A2" s="33"/>
      <c r="B2" s="28"/>
      <c r="C2" s="28"/>
      <c r="D2" s="28"/>
      <c r="E2" s="28"/>
      <c r="F2" s="28"/>
      <c r="G2" s="28"/>
      <c r="H2" s="28"/>
      <c r="I2" s="34"/>
    </row>
    <row r="3" spans="1:9" ht="12.75">
      <c r="A3" s="33"/>
      <c r="B3" s="28"/>
      <c r="C3" s="28"/>
      <c r="D3" s="28"/>
      <c r="E3" s="28"/>
      <c r="F3" s="28"/>
      <c r="G3" s="28"/>
      <c r="H3" s="28"/>
      <c r="I3" s="34"/>
    </row>
    <row r="4" spans="1:9" ht="12.75">
      <c r="A4" s="33"/>
      <c r="B4" s="28"/>
      <c r="C4" s="28"/>
      <c r="D4" s="28"/>
      <c r="E4" s="28"/>
      <c r="F4" s="28"/>
      <c r="G4" s="28"/>
      <c r="H4" s="28"/>
      <c r="I4" s="34"/>
    </row>
    <row r="5" spans="1:9" ht="13.5" thickBot="1">
      <c r="A5" s="35"/>
      <c r="B5" s="29"/>
      <c r="C5" s="29"/>
      <c r="D5" s="29"/>
      <c r="E5" s="29"/>
      <c r="F5" s="29"/>
      <c r="G5" s="29"/>
      <c r="H5" s="29"/>
      <c r="I5" s="36"/>
    </row>
    <row r="6" spans="1:9" ht="12.75">
      <c r="A6" s="120" t="s">
        <v>55</v>
      </c>
      <c r="B6" s="39" t="str">
        <f>[2]!SpectrumProperty("CurLayDesc")</f>
        <v>РВ2 - Quality Conctrol - 1st measurement</v>
      </c>
      <c r="C6" s="28"/>
      <c r="D6" s="28"/>
      <c r="E6" s="28"/>
      <c r="F6" s="28"/>
      <c r="G6" s="28"/>
      <c r="H6" s="28"/>
      <c r="I6" s="28"/>
    </row>
    <row r="7" spans="1:2" ht="12.75">
      <c r="A7" s="120" t="s">
        <v>32</v>
      </c>
      <c r="B7" s="39" t="str">
        <f>[2]!SpectrumProperty("Name",C40)</f>
        <v>РВ2 - Quality Conctrol - 2nd measurement</v>
      </c>
    </row>
    <row r="8" spans="1:8" ht="12.75">
      <c r="A8" s="120" t="s">
        <v>33</v>
      </c>
      <c r="B8" s="133" t="str">
        <f>[2]!SpectrumProperty("FileNAme")</f>
        <v>T:\UniChrom Analytical Solutions\Toxic impurities in vodka and in ethanol GOST 51698 Templates - rus\Шаблоны по ГОСТ 51698\TemplateWork_for_VC_in Alcohol_Drinks_Ethanol_as_IS_eng.uwb</v>
      </c>
      <c r="C8" s="133"/>
      <c r="D8" s="133"/>
      <c r="E8" s="133"/>
      <c r="F8" s="133"/>
      <c r="G8" s="133"/>
      <c r="H8" s="133"/>
    </row>
    <row r="9" spans="2:8" ht="13.5" thickBot="1">
      <c r="B9" s="133"/>
      <c r="C9" s="133"/>
      <c r="D9" s="133"/>
      <c r="E9" s="133"/>
      <c r="F9" s="133"/>
      <c r="G9" s="133"/>
      <c r="H9" s="133"/>
    </row>
    <row r="10" spans="1:14" ht="12.75">
      <c r="A10" s="30"/>
      <c r="B10" s="94"/>
      <c r="C10" s="94"/>
      <c r="D10" s="94"/>
      <c r="E10" s="94"/>
      <c r="F10" s="94"/>
      <c r="G10" s="94"/>
      <c r="H10" s="116"/>
      <c r="I10" s="95"/>
      <c r="J10" s="27"/>
      <c r="K10" s="27"/>
      <c r="L10" s="27"/>
      <c r="M10" s="27"/>
      <c r="N10" s="27"/>
    </row>
    <row r="11" spans="1:9" ht="12.75">
      <c r="A11" s="33"/>
      <c r="B11" s="28"/>
      <c r="C11" s="28"/>
      <c r="D11" s="28"/>
      <c r="E11" s="28"/>
      <c r="F11" s="28"/>
      <c r="G11" s="28"/>
      <c r="H11" s="127" t="s">
        <v>40</v>
      </c>
      <c r="I11" s="34"/>
    </row>
    <row r="12" spans="1:9" ht="12.75">
      <c r="A12" s="33"/>
      <c r="B12" s="28"/>
      <c r="C12" s="28"/>
      <c r="D12" s="28"/>
      <c r="E12" s="28"/>
      <c r="F12" s="28"/>
      <c r="G12" s="28"/>
      <c r="H12" s="117" t="str">
        <f>[2]!InsertPicture(B40,"     ",A10,380,175)</f>
        <v>     </v>
      </c>
      <c r="I12" s="34"/>
    </row>
    <row r="13" spans="1:9" ht="12.75">
      <c r="A13" s="33"/>
      <c r="B13" s="28"/>
      <c r="C13" s="28"/>
      <c r="D13" s="28"/>
      <c r="E13" s="28"/>
      <c r="F13" s="28"/>
      <c r="G13" s="28"/>
      <c r="H13" s="118" t="s">
        <v>41</v>
      </c>
      <c r="I13" s="34"/>
    </row>
    <row r="14" spans="1:9" ht="12.75">
      <c r="A14" s="33"/>
      <c r="B14" s="28"/>
      <c r="C14" s="28"/>
      <c r="D14" s="28"/>
      <c r="E14" s="28"/>
      <c r="F14" s="28"/>
      <c r="G14" s="28"/>
      <c r="H14" s="81"/>
      <c r="I14" s="34"/>
    </row>
    <row r="15" spans="1:9" ht="12.75">
      <c r="A15" s="33"/>
      <c r="B15" s="28"/>
      <c r="C15" s="28"/>
      <c r="D15" s="28"/>
      <c r="E15" s="28"/>
      <c r="F15" s="28"/>
      <c r="G15" s="28"/>
      <c r="H15" s="81"/>
      <c r="I15" s="34"/>
    </row>
    <row r="16" spans="1:9" ht="12.75">
      <c r="A16" s="33"/>
      <c r="B16" s="28"/>
      <c r="C16" s="28"/>
      <c r="D16" s="28"/>
      <c r="E16" s="28"/>
      <c r="F16" s="28"/>
      <c r="G16" s="28"/>
      <c r="H16" s="81"/>
      <c r="I16" s="34"/>
    </row>
    <row r="17" spans="1:9" ht="12.75">
      <c r="A17" s="33"/>
      <c r="B17" s="28"/>
      <c r="C17" s="28"/>
      <c r="D17" s="28"/>
      <c r="E17" s="28"/>
      <c r="F17" s="28"/>
      <c r="G17" s="28"/>
      <c r="H17" s="81"/>
      <c r="I17" s="34"/>
    </row>
    <row r="18" spans="1:9" ht="12.75">
      <c r="A18" s="33"/>
      <c r="B18" s="28"/>
      <c r="C18" s="28"/>
      <c r="D18" s="28"/>
      <c r="E18" s="28"/>
      <c r="F18" s="28"/>
      <c r="G18" s="28"/>
      <c r="H18" s="81"/>
      <c r="I18" s="34"/>
    </row>
    <row r="19" spans="1:11" ht="12.75">
      <c r="A19" s="33"/>
      <c r="B19" s="28"/>
      <c r="C19" s="28"/>
      <c r="D19" s="28"/>
      <c r="E19" s="28"/>
      <c r="F19" s="28"/>
      <c r="G19" s="28"/>
      <c r="H19" s="81"/>
      <c r="I19" s="34"/>
      <c r="K19" s="4"/>
    </row>
    <row r="20" spans="1:9" ht="12.75">
      <c r="A20" s="33"/>
      <c r="B20" s="28"/>
      <c r="C20" s="28"/>
      <c r="D20" s="28"/>
      <c r="E20" s="28"/>
      <c r="F20" s="28"/>
      <c r="G20" s="28"/>
      <c r="H20" s="81"/>
      <c r="I20" s="34"/>
    </row>
    <row r="21" spans="1:9" ht="12.75">
      <c r="A21" s="33"/>
      <c r="B21" s="28"/>
      <c r="C21" s="28"/>
      <c r="D21" s="28"/>
      <c r="E21" s="28"/>
      <c r="F21" s="28"/>
      <c r="G21" s="28"/>
      <c r="H21" s="81"/>
      <c r="I21" s="34"/>
    </row>
    <row r="22" spans="1:13" ht="12.75">
      <c r="A22" s="33"/>
      <c r="B22" s="28"/>
      <c r="C22" s="28"/>
      <c r="D22" s="28"/>
      <c r="E22" s="28"/>
      <c r="F22" s="28"/>
      <c r="G22" s="28"/>
      <c r="H22" s="81"/>
      <c r="I22" s="34"/>
      <c r="M22" s="37"/>
    </row>
    <row r="23" spans="1:9" ht="13.5" thickBot="1">
      <c r="A23" s="35"/>
      <c r="B23" s="29"/>
      <c r="C23" s="29"/>
      <c r="D23" s="29"/>
      <c r="E23" s="29"/>
      <c r="F23" s="29"/>
      <c r="G23" s="29"/>
      <c r="H23" s="119"/>
      <c r="I23" s="36"/>
    </row>
    <row r="24" spans="1:9" ht="12.75">
      <c r="A24" s="30"/>
      <c r="B24" s="31"/>
      <c r="C24" s="31"/>
      <c r="D24" s="31"/>
      <c r="E24" s="31"/>
      <c r="F24" s="31"/>
      <c r="G24" s="31"/>
      <c r="H24" s="127" t="s">
        <v>42</v>
      </c>
      <c r="I24" s="32"/>
    </row>
    <row r="25" spans="1:9" ht="12.75">
      <c r="A25" s="33"/>
      <c r="B25" s="28"/>
      <c r="C25" s="28"/>
      <c r="D25" s="28"/>
      <c r="E25" s="28"/>
      <c r="F25" s="28"/>
      <c r="G25" s="28"/>
      <c r="H25" s="117" t="str">
        <f>[2]!InsertPicture(C40,"     ",A25,380,175)</f>
        <v>     </v>
      </c>
      <c r="I25" s="34"/>
    </row>
    <row r="26" spans="1:9" ht="12.75">
      <c r="A26" s="33"/>
      <c r="B26" s="28"/>
      <c r="C26" s="28"/>
      <c r="D26" s="28"/>
      <c r="E26" s="28"/>
      <c r="F26" s="28"/>
      <c r="G26" s="28"/>
      <c r="H26" s="118" t="s">
        <v>41</v>
      </c>
      <c r="I26" s="34"/>
    </row>
    <row r="27" spans="1:9" ht="12.75">
      <c r="A27" s="33"/>
      <c r="B27" s="28"/>
      <c r="C27" s="28"/>
      <c r="D27" s="28"/>
      <c r="E27" s="28"/>
      <c r="F27" s="28"/>
      <c r="G27" s="28"/>
      <c r="H27" s="81"/>
      <c r="I27" s="34"/>
    </row>
    <row r="28" spans="1:9" ht="12.75">
      <c r="A28" s="33"/>
      <c r="B28" s="28"/>
      <c r="C28" s="28"/>
      <c r="D28" s="28"/>
      <c r="E28" s="28"/>
      <c r="F28" s="28"/>
      <c r="G28" s="28"/>
      <c r="H28" s="81"/>
      <c r="I28" s="34"/>
    </row>
    <row r="29" spans="1:9" ht="12.75">
      <c r="A29" s="33"/>
      <c r="B29" s="28"/>
      <c r="C29" s="28"/>
      <c r="D29" s="28"/>
      <c r="E29" s="28"/>
      <c r="F29" s="28"/>
      <c r="G29" s="28"/>
      <c r="H29" s="81"/>
      <c r="I29" s="34"/>
    </row>
    <row r="30" spans="1:9" ht="12.75">
      <c r="A30" s="33"/>
      <c r="B30" s="28"/>
      <c r="C30" s="28"/>
      <c r="D30" s="28"/>
      <c r="E30" s="28"/>
      <c r="F30" s="28"/>
      <c r="G30" s="28"/>
      <c r="H30" s="81"/>
      <c r="I30" s="34"/>
    </row>
    <row r="31" spans="1:9" ht="12.75">
      <c r="A31" s="33"/>
      <c r="B31" s="28"/>
      <c r="C31" s="28"/>
      <c r="D31" s="28"/>
      <c r="E31" s="28"/>
      <c r="F31" s="28"/>
      <c r="G31" s="28"/>
      <c r="H31" s="81"/>
      <c r="I31" s="34"/>
    </row>
    <row r="32" spans="1:9" ht="12.75">
      <c r="A32" s="33"/>
      <c r="B32" s="28"/>
      <c r="C32" s="28"/>
      <c r="D32" s="28"/>
      <c r="E32" s="28"/>
      <c r="F32" s="28"/>
      <c r="G32" s="28"/>
      <c r="H32" s="81"/>
      <c r="I32" s="34"/>
    </row>
    <row r="33" spans="1:9" ht="12.75">
      <c r="A33" s="33"/>
      <c r="B33" s="28"/>
      <c r="C33" s="28"/>
      <c r="D33" s="28"/>
      <c r="E33" s="28"/>
      <c r="F33" s="28"/>
      <c r="G33" s="28"/>
      <c r="H33" s="81"/>
      <c r="I33" s="34"/>
    </row>
    <row r="34" spans="1:9" ht="12.75">
      <c r="A34" s="33"/>
      <c r="B34" s="28"/>
      <c r="C34" s="28"/>
      <c r="D34" s="28"/>
      <c r="E34" s="28"/>
      <c r="F34" s="28"/>
      <c r="G34" s="28"/>
      <c r="H34" s="81"/>
      <c r="I34" s="34"/>
    </row>
    <row r="35" spans="1:9" ht="12.75">
      <c r="A35" s="33"/>
      <c r="B35" s="28"/>
      <c r="C35" s="28"/>
      <c r="D35" s="28"/>
      <c r="E35" s="28"/>
      <c r="F35" s="28"/>
      <c r="G35" s="28"/>
      <c r="H35" s="81"/>
      <c r="I35" s="34"/>
    </row>
    <row r="36" spans="1:9" ht="12.75">
      <c r="A36" s="33"/>
      <c r="B36" s="28"/>
      <c r="C36" s="28"/>
      <c r="D36" s="28"/>
      <c r="E36" s="28"/>
      <c r="F36" s="28"/>
      <c r="G36" s="28"/>
      <c r="H36" s="81"/>
      <c r="I36" s="34"/>
    </row>
    <row r="37" spans="1:9" ht="12.75">
      <c r="A37" s="33"/>
      <c r="B37" s="28"/>
      <c r="C37" s="28"/>
      <c r="D37" s="28"/>
      <c r="E37" s="28"/>
      <c r="F37" s="28"/>
      <c r="G37" s="28"/>
      <c r="H37" s="81"/>
      <c r="I37" s="34"/>
    </row>
    <row r="38" spans="1:9" ht="13.5" thickBot="1">
      <c r="A38" s="35"/>
      <c r="B38" s="29"/>
      <c r="C38" s="29"/>
      <c r="D38" s="29"/>
      <c r="E38" s="29"/>
      <c r="F38" s="29"/>
      <c r="G38" s="29"/>
      <c r="H38" s="119"/>
      <c r="I38" s="36"/>
    </row>
    <row r="39" spans="1:9" ht="12.75">
      <c r="A39" s="28"/>
      <c r="B39" s="28"/>
      <c r="C39" s="28"/>
      <c r="D39" s="28"/>
      <c r="E39" s="28"/>
      <c r="F39" s="28"/>
      <c r="G39" s="28"/>
      <c r="H39" s="121" t="s">
        <v>39</v>
      </c>
      <c r="I39" s="28"/>
    </row>
    <row r="40" spans="1:9" ht="12.75">
      <c r="A40" s="6" t="s">
        <v>34</v>
      </c>
      <c r="B40" s="7" t="str">
        <f>[2]!SpectrumProperty("CurrLayer")</f>
        <v>15</v>
      </c>
      <c r="C40" s="7">
        <f>B40+1</f>
        <v>16</v>
      </c>
      <c r="D40" s="3"/>
      <c r="E40" s="3"/>
      <c r="F40" s="3"/>
      <c r="G40" s="3"/>
      <c r="H40" s="7">
        <f>IF(I40=TRUE,B40+2,"")</f>
        <v>17</v>
      </c>
      <c r="I40" s="26" t="b">
        <v>1</v>
      </c>
    </row>
    <row r="41" spans="1:9" ht="12.75">
      <c r="A41" s="5" t="s">
        <v>56</v>
      </c>
      <c r="B41" s="12" t="s">
        <v>35</v>
      </c>
      <c r="C41" s="12" t="s">
        <v>36</v>
      </c>
      <c r="D41" s="12" t="s">
        <v>37</v>
      </c>
      <c r="E41" s="12" t="s">
        <v>5</v>
      </c>
      <c r="F41" s="12" t="s">
        <v>6</v>
      </c>
      <c r="G41" s="12" t="s">
        <v>7</v>
      </c>
      <c r="H41" s="12" t="s">
        <v>38</v>
      </c>
      <c r="I41" s="12" t="s">
        <v>5</v>
      </c>
    </row>
    <row r="42" spans="1:11" ht="12.75">
      <c r="A42" s="128" t="s">
        <v>43</v>
      </c>
      <c r="B42" s="96">
        <f>[2]!PeakProperty(B$40,[2]!peakindex(B$40,A42),4096*2)</f>
        <v>11.352710589873</v>
      </c>
      <c r="C42" s="96">
        <f>[2]!PeakProperty(C$40,[2]!peakindex(C$40,A42),4096*2)</f>
        <v>11.278878228204006</v>
      </c>
      <c r="D42" s="96">
        <f>(B42+C42)/2</f>
        <v>11.315794409038503</v>
      </c>
      <c r="E42" s="97">
        <f>ABS(B42-C42)/D42*100</f>
        <v>0.6524717487799263</v>
      </c>
      <c r="F42" s="98" t="str">
        <f>IF(E42&gt;G42,"No!","Ok!")</f>
        <v>Ok!</v>
      </c>
      <c r="G42" s="99">
        <v>15</v>
      </c>
      <c r="H42" s="96">
        <f>IF(I40=TRUE,[2]!PeakProperty(H$40,[2]!peakindex(H$40,A42),4096*2),"")</f>
        <v>10.878408665162597</v>
      </c>
      <c r="I42" s="97">
        <f>IF(I40=TRUE,ABS(H42-D42)/H42*100,"")</f>
        <v>4.020677631615416</v>
      </c>
      <c r="K42" s="122"/>
    </row>
    <row r="43" spans="1:11" ht="12.75">
      <c r="A43" s="129" t="s">
        <v>44</v>
      </c>
      <c r="B43" s="112">
        <f>[2]!PeakProperty(B$40,[2]!peakindex(B$40,A43),4096*2)</f>
        <v>11.86767717341041</v>
      </c>
      <c r="C43" s="112">
        <f>[2]!PeakProperty(C$40,[2]!peakindex(C$40,A43),4096*2)</f>
        <v>11.74232031488346</v>
      </c>
      <c r="D43" s="112">
        <f aca="true" t="shared" si="0" ref="D43:D54">(B43+C43)/2</f>
        <v>11.804998744146936</v>
      </c>
      <c r="E43" s="113">
        <f aca="true" t="shared" si="1" ref="E43:E54">ABS(B43-C43)/D43*100</f>
        <v>1.0618964156104156</v>
      </c>
      <c r="F43" s="114" t="str">
        <f>IF(E43&gt;G43,"No!","Ok!")</f>
        <v>Ok!</v>
      </c>
      <c r="G43" s="115">
        <v>15</v>
      </c>
      <c r="H43" s="112">
        <f>IF(I40=TRUE,[2]!PeakProperty(H$40,[2]!peakindex(H$40,A43),4096*2),"")</f>
        <v>10.52384530788333</v>
      </c>
      <c r="I43" s="113">
        <f>IF(I40=TRUE,ABS(H43-D43)/H43*100,"")</f>
        <v>12.173814787109274</v>
      </c>
      <c r="K43" s="123"/>
    </row>
    <row r="44" spans="1:11" ht="12.75">
      <c r="A44" s="129" t="s">
        <v>45</v>
      </c>
      <c r="B44" s="112">
        <f>[2]!PeakProperty(B$40,[2]!peakindex(B$40,A44),4096*2)</f>
        <v>11.470625828212054</v>
      </c>
      <c r="C44" s="112">
        <f>[2]!PeakProperty(C$40,[2]!peakindex(C$40,A44),4096*2)</f>
        <v>11.574537651430369</v>
      </c>
      <c r="D44" s="112">
        <f t="shared" si="0"/>
        <v>11.522581739821211</v>
      </c>
      <c r="E44" s="113">
        <f t="shared" si="1"/>
        <v>0.9018102502081037</v>
      </c>
      <c r="F44" s="114" t="str">
        <f>IF(E44&gt;G44,"No!","Ok!")</f>
        <v>Ok!</v>
      </c>
      <c r="G44" s="115">
        <v>15</v>
      </c>
      <c r="H44" s="112">
        <f>IF(I40=TRUE,[2]!PeakProperty(H$40,[2]!peakindex(H$40,A44),4096*2),"")</f>
        <v>10.474504778207088</v>
      </c>
      <c r="I44" s="113">
        <f>IF(I40=TRUE,ABS(H44-D44)/H44*100,"")</f>
        <v>10.005981034967096</v>
      </c>
      <c r="K44" s="123"/>
    </row>
    <row r="45" spans="1:11" ht="12.75">
      <c r="A45" s="130" t="s">
        <v>46</v>
      </c>
      <c r="B45" s="109">
        <f>[2]!PeakProperty(B$40,[2]!peakindex(B$40,A45),4096*2)</f>
        <v>150.30079271954529</v>
      </c>
      <c r="C45" s="109">
        <f>[2]!PeakProperty(C$40,[2]!peakindex(C$40,A45),4096*2)</f>
        <v>150.37177270452818</v>
      </c>
      <c r="D45" s="109">
        <f t="shared" si="0"/>
        <v>150.33628271203673</v>
      </c>
      <c r="E45" s="110">
        <f t="shared" si="1"/>
        <v>0.04721414132532307</v>
      </c>
      <c r="F45" s="108" t="str">
        <f>IF(E45&gt;G45,"No!","Ok!")</f>
        <v>Ok!</v>
      </c>
      <c r="G45" s="111">
        <v>15</v>
      </c>
      <c r="H45" s="109">
        <f>IF(I40=TRUE,[2]!PeakProperty(H$40,[2]!peakindex(H$40,A45),4096*2),"")</f>
        <v>149.88159989671234</v>
      </c>
      <c r="I45" s="110">
        <f>IF(I40=TRUE,ABS(H45-D45)/H45*100,"")</f>
        <v>0.30336133030186774</v>
      </c>
      <c r="K45" s="124"/>
    </row>
    <row r="46" spans="1:11" ht="12.75">
      <c r="A46" s="131" t="s">
        <v>47</v>
      </c>
      <c r="B46" s="104">
        <f>[2]!PeakProperty(B$40,[2]!peakindex(B$40,A46),4096*2)</f>
        <v>11.593018454052066</v>
      </c>
      <c r="C46" s="104">
        <f>[2]!PeakProperty(C$40,[2]!peakindex(C$40,A46),4096*2)</f>
        <v>11.80547358512693</v>
      </c>
      <c r="D46" s="104">
        <f t="shared" si="0"/>
        <v>11.699246019589499</v>
      </c>
      <c r="E46" s="105">
        <f t="shared" si="1"/>
        <v>1.8159728474734464</v>
      </c>
      <c r="F46" s="106" t="str">
        <f>IF(E46&gt;G46,"No!","Ok!")</f>
        <v>Ok!</v>
      </c>
      <c r="G46" s="107">
        <v>15</v>
      </c>
      <c r="H46" s="104">
        <f>IF(I40=TRUE,[2]!PeakProperty(H$40,[2]!peakindex(H$40,A46),4096*2),"")</f>
        <v>11.699680455750274</v>
      </c>
      <c r="I46" s="105">
        <f>IF(I40=TRUE,ABS(H46-D46)/H46*100,"")</f>
        <v>0.003713230993089209</v>
      </c>
      <c r="K46" s="125"/>
    </row>
    <row r="47" spans="1:11" ht="12.75">
      <c r="A47" s="132" t="s">
        <v>48</v>
      </c>
      <c r="B47" s="17">
        <f>[2]!PeakProperty(B$40,[2]!peakindex(B$40,A47),4096*2)</f>
        <v>789300</v>
      </c>
      <c r="C47" s="17">
        <f>[2]!PeakProperty(C$40,[2]!peakindex(C$40,A47),4096*2)</f>
        <v>789300</v>
      </c>
      <c r="D47" s="2">
        <f t="shared" si="0"/>
        <v>789300</v>
      </c>
      <c r="E47" s="16">
        <f t="shared" si="1"/>
        <v>0</v>
      </c>
      <c r="F47" s="8"/>
      <c r="G47" s="6"/>
      <c r="H47" s="17">
        <f>IF(I40=TRUE,[2]!PeakProperty(H$40,[2]!peakindex(H$40,A47),4096*2),"")</f>
        <v>789300</v>
      </c>
      <c r="I47" s="16">
        <f>IF(I40=TRUE,ABS(F47-G47)/H47*100,"")</f>
        <v>0</v>
      </c>
      <c r="K47" s="126"/>
    </row>
    <row r="48" spans="1:11" ht="12.75">
      <c r="A48" s="131" t="s">
        <v>49</v>
      </c>
      <c r="B48" s="101">
        <f>[2]!PeakProperty(B$40,[2]!peakindex(B$40,A48),4096*2)</f>
        <v>9.993700590840776</v>
      </c>
      <c r="C48" s="101">
        <f>[2]!PeakProperty(C$40,[2]!peakindex(C$40,A48),4096*2)</f>
        <v>9.515949750126506</v>
      </c>
      <c r="D48" s="101">
        <f t="shared" si="0"/>
        <v>9.754825170483642</v>
      </c>
      <c r="E48" s="102">
        <f t="shared" si="1"/>
        <v>4.8975848604633</v>
      </c>
      <c r="F48" s="100" t="str">
        <f aca="true" t="shared" si="2" ref="F48:F54">IF(E48&gt;G48,"No!","Ok!")</f>
        <v>Ok!</v>
      </c>
      <c r="G48" s="103">
        <v>15</v>
      </c>
      <c r="H48" s="101">
        <f>IF(I40=TRUE,[2]!PeakProperty(H$40,[2]!peakindex(H$40,A48),4096*2),"")</f>
        <v>9.739136064165539</v>
      </c>
      <c r="I48" s="102">
        <f>IF(I40=TRUE,ABS(H48-D48)/H48*100,"")</f>
        <v>0.16109340925864857</v>
      </c>
      <c r="K48" s="125"/>
    </row>
    <row r="49" spans="1:11" ht="12.75">
      <c r="A49" s="131" t="s">
        <v>50</v>
      </c>
      <c r="B49" s="101">
        <f>[2]!PeakProperty(B$40,[2]!peakindex(B$40,A49),4096*2)</f>
        <v>10.00390702604309</v>
      </c>
      <c r="C49" s="101">
        <f>[2]!PeakProperty(C$40,[2]!peakindex(C$40,A49),4096*2)</f>
        <v>9.856009927189278</v>
      </c>
      <c r="D49" s="101">
        <f t="shared" si="0"/>
        <v>9.929958476616184</v>
      </c>
      <c r="E49" s="102">
        <f t="shared" si="1"/>
        <v>1.4894029940013356</v>
      </c>
      <c r="F49" s="100" t="str">
        <f t="shared" si="2"/>
        <v>Ok!</v>
      </c>
      <c r="G49" s="103">
        <v>15</v>
      </c>
      <c r="H49" s="101">
        <f>IF(I40=TRUE,[2]!PeakProperty(H$40,[2]!peakindex(H$40,A49),4096*2),"")</f>
        <v>9.952129784889772</v>
      </c>
      <c r="I49" s="102">
        <f>IF(I40=TRUE,ABS(H49-D49)/H49*100,"")</f>
        <v>0.222779533153302</v>
      </c>
      <c r="K49" s="125"/>
    </row>
    <row r="50" spans="1:11" ht="12.75">
      <c r="A50" s="131" t="s">
        <v>51</v>
      </c>
      <c r="B50" s="101">
        <f>[2]!PeakProperty(B$40,[2]!peakindex(B$40,A50),4096*2)</f>
        <v>10.023752417195547</v>
      </c>
      <c r="C50" s="101">
        <f>[2]!PeakProperty(C$40,[2]!peakindex(C$40,A50),4096*2)</f>
        <v>9.961764623360455</v>
      </c>
      <c r="D50" s="101">
        <f t="shared" si="0"/>
        <v>9.992758520278002</v>
      </c>
      <c r="E50" s="102">
        <f t="shared" si="1"/>
        <v>0.6203271469965193</v>
      </c>
      <c r="F50" s="100" t="str">
        <f t="shared" si="2"/>
        <v>Ok!</v>
      </c>
      <c r="G50" s="103">
        <v>15</v>
      </c>
      <c r="H50" s="101">
        <f>IF(I40=TRUE,[2]!PeakProperty(H$40,[2]!peakindex(H$40,A50),4096*2),"")</f>
        <v>10.055055789784058</v>
      </c>
      <c r="I50" s="102">
        <f>IF(I40=TRUE,ABS(H50-D50)/H50*100,"")</f>
        <v>0.6195616494674231</v>
      </c>
      <c r="K50" s="125"/>
    </row>
    <row r="51" spans="1:11" ht="12.75">
      <c r="A51" s="131" t="s">
        <v>52</v>
      </c>
      <c r="B51" s="101">
        <f>[2]!PeakProperty(B$40,[2]!peakindex(B$40,A51),4096*2)</f>
        <v>10.065594485090832</v>
      </c>
      <c r="C51" s="101">
        <f>[2]!PeakProperty(C$40,[2]!peakindex(C$40,A51),4096*2)</f>
        <v>10.037819202397502</v>
      </c>
      <c r="D51" s="101">
        <f t="shared" si="0"/>
        <v>10.051706843744167</v>
      </c>
      <c r="E51" s="102">
        <f t="shared" si="1"/>
        <v>0.2763240425243455</v>
      </c>
      <c r="F51" s="100" t="str">
        <f t="shared" si="2"/>
        <v>Ok!</v>
      </c>
      <c r="G51" s="103">
        <v>15</v>
      </c>
      <c r="H51" s="101">
        <f>IF(I40=TRUE,[2]!PeakProperty(H$40,[2]!peakindex(H$40,A51),4096*2),"")</f>
        <v>10.176209652500342</v>
      </c>
      <c r="I51" s="102">
        <f>IF(I40=TRUE,ABS(H51-D51)/H51*100,"")</f>
        <v>1.2234693761992579</v>
      </c>
      <c r="K51" s="125"/>
    </row>
    <row r="52" spans="1:11" ht="12.75">
      <c r="A52" s="3" t="s">
        <v>53</v>
      </c>
      <c r="B52" s="13">
        <f>B45/792800*100</f>
        <v>0.018958223097823575</v>
      </c>
      <c r="C52" s="13">
        <f>C45/792800*100</f>
        <v>0.018967176173628683</v>
      </c>
      <c r="D52" s="13">
        <f t="shared" si="0"/>
        <v>0.01896269963572613</v>
      </c>
      <c r="E52" s="18">
        <f t="shared" si="1"/>
        <v>0.04721414132532046</v>
      </c>
      <c r="F52" s="9" t="str">
        <f t="shared" si="2"/>
        <v>Ok!</v>
      </c>
      <c r="G52" s="21">
        <v>15</v>
      </c>
      <c r="H52" s="13">
        <f>IF(I40=TRUE,H45/792800*100,"")</f>
        <v>0.01890534812017058</v>
      </c>
      <c r="I52" s="18">
        <f>IF(I40=TRUE,ABS(H52-D52)/H52*100,"")</f>
        <v>0.30336133030187645</v>
      </c>
      <c r="K52" s="2"/>
    </row>
    <row r="53" spans="1:11" ht="12.75">
      <c r="A53" s="3" t="s">
        <v>54</v>
      </c>
      <c r="B53" s="14">
        <f>SUM(B48:B51)</f>
        <v>40.08695451917025</v>
      </c>
      <c r="C53" s="14">
        <f>SUM(C48:C51)</f>
        <v>39.371543503073745</v>
      </c>
      <c r="D53" s="14">
        <f t="shared" si="0"/>
        <v>39.72924901112199</v>
      </c>
      <c r="E53" s="19">
        <f t="shared" si="1"/>
        <v>1.8007161824182172</v>
      </c>
      <c r="F53" s="10" t="str">
        <f t="shared" si="2"/>
        <v>Ok!</v>
      </c>
      <c r="G53" s="22">
        <v>15</v>
      </c>
      <c r="H53" s="14">
        <f>IF(I40=TRUE,SUM(H48:H51),"")</f>
        <v>39.92253129133971</v>
      </c>
      <c r="I53" s="19">
        <f>IF(I40=TRUE,ABS(H53-D53)/H53*100,"")</f>
        <v>0.4841433495466853</v>
      </c>
      <c r="K53" s="2"/>
    </row>
    <row r="54" spans="1:11" ht="12.75">
      <c r="A54" s="3" t="s">
        <v>57</v>
      </c>
      <c r="B54" s="15">
        <f>SUM(B43:B44)</f>
        <v>23.338303001622464</v>
      </c>
      <c r="C54" s="15">
        <f>SUM(C43:C44)</f>
        <v>23.316857966313826</v>
      </c>
      <c r="D54" s="15">
        <f t="shared" si="0"/>
        <v>23.327580483968145</v>
      </c>
      <c r="E54" s="20">
        <f t="shared" si="1"/>
        <v>0.09192995957457227</v>
      </c>
      <c r="F54" s="11" t="str">
        <f t="shared" si="2"/>
        <v>Ok!</v>
      </c>
      <c r="G54" s="23">
        <v>15</v>
      </c>
      <c r="H54" s="15">
        <f>IF(I40=TRUE,SUM(H43:H44),"")</f>
        <v>20.99835008609042</v>
      </c>
      <c r="I54" s="20">
        <f>IF(I40=TRUE,ABS(H54-D54)/H54*100,"")</f>
        <v>11.092444826989711</v>
      </c>
      <c r="K54" s="2"/>
    </row>
    <row r="55" spans="1:11" ht="12.75">
      <c r="A55" s="3"/>
      <c r="B55" s="15"/>
      <c r="C55" s="15"/>
      <c r="D55" s="15"/>
      <c r="E55" s="20"/>
      <c r="F55" s="11"/>
      <c r="G55" s="23"/>
      <c r="H55" s="15"/>
      <c r="I55" s="20"/>
      <c r="K55" s="2"/>
    </row>
    <row r="57" spans="1:8" ht="13.5">
      <c r="A57" t="s">
        <v>60</v>
      </c>
      <c r="D57" s="25" t="str">
        <f>INDEX(Staff!B8:B16,H57)</f>
        <v>Shelehova T.M.</v>
      </c>
      <c r="H57" s="26">
        <v>6</v>
      </c>
    </row>
    <row r="58" ht="12.75">
      <c r="A58" s="38"/>
    </row>
  </sheetData>
  <mergeCells count="1">
    <mergeCell ref="B8:H9"/>
  </mergeCells>
  <printOptions/>
  <pageMargins left="0.3937007874015748" right="0.3937007874015748" top="0.3937007874015748" bottom="0.3937007874015748" header="0.1968503937007874" footer="0.1968503937007874"/>
  <pageSetup horizontalDpi="600" verticalDpi="600" orientation="portrait" paperSize="9" r:id="rId4"/>
  <drawing r:id="rId3"/>
  <legacyDrawing r:id="rId2"/>
  <oleObjects>
    <oleObject progId="Word.Document.8" shapeId="37287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B4:O22"/>
  <sheetViews>
    <sheetView workbookViewId="0" topLeftCell="A1">
      <selection activeCell="G17" sqref="G17"/>
    </sheetView>
  </sheetViews>
  <sheetFormatPr defaultColWidth="9.00390625" defaultRowHeight="12.75"/>
  <sheetData>
    <row r="4" spans="2:8" ht="12.75">
      <c r="B4" s="134" t="s">
        <v>18</v>
      </c>
      <c r="C4" s="134"/>
      <c r="D4" s="134"/>
      <c r="E4" s="134"/>
      <c r="F4" s="134"/>
      <c r="G4" s="134"/>
      <c r="H4" s="135"/>
    </row>
    <row r="5" spans="2:8" ht="12.75">
      <c r="B5" s="134"/>
      <c r="C5" s="134"/>
      <c r="D5" s="134"/>
      <c r="E5" s="134"/>
      <c r="F5" s="134"/>
      <c r="G5" s="134"/>
      <c r="H5" s="135"/>
    </row>
    <row r="6" spans="2:7" ht="12.75">
      <c r="B6" s="24"/>
      <c r="C6" s="24"/>
      <c r="D6" s="24"/>
      <c r="E6" s="24"/>
      <c r="F6" s="24"/>
      <c r="G6" s="24"/>
    </row>
    <row r="7" spans="2:7" ht="12.75">
      <c r="B7" s="24"/>
      <c r="C7" s="24"/>
      <c r="D7" s="24"/>
      <c r="E7" s="24"/>
      <c r="F7" s="24"/>
      <c r="G7" s="24"/>
    </row>
    <row r="8" spans="2:5" ht="12.75">
      <c r="B8" t="s">
        <v>19</v>
      </c>
      <c r="E8" t="s">
        <v>20</v>
      </c>
    </row>
    <row r="9" spans="2:5" ht="12.75">
      <c r="B9" t="s">
        <v>21</v>
      </c>
      <c r="E9" t="s">
        <v>22</v>
      </c>
    </row>
    <row r="10" spans="2:5" ht="12.75">
      <c r="B10" t="s">
        <v>23</v>
      </c>
      <c r="E10" t="s">
        <v>24</v>
      </c>
    </row>
    <row r="11" spans="2:5" ht="12.75">
      <c r="B11" t="s">
        <v>25</v>
      </c>
      <c r="E11" t="s">
        <v>26</v>
      </c>
    </row>
    <row r="12" ht="12.75">
      <c r="B12" t="s">
        <v>30</v>
      </c>
    </row>
    <row r="13" spans="2:5" ht="12.75">
      <c r="B13" t="s">
        <v>59</v>
      </c>
      <c r="E13" t="s">
        <v>31</v>
      </c>
    </row>
    <row r="22" ht="12.75">
      <c r="O22" t="s">
        <v>58</v>
      </c>
    </row>
  </sheetData>
  <mergeCells count="1">
    <mergeCell ref="B4:H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S32"/>
  <sheetViews>
    <sheetView workbookViewId="0" topLeftCell="A1">
      <selection activeCell="O33" sqref="O33"/>
    </sheetView>
  </sheetViews>
  <sheetFormatPr defaultColWidth="9.00390625" defaultRowHeight="12.75"/>
  <cols>
    <col min="1" max="1" width="19.125" style="0" customWidth="1"/>
    <col min="2" max="3" width="8.25390625" style="0" customWidth="1"/>
    <col min="4" max="5" width="8.625" style="0" customWidth="1"/>
    <col min="8" max="9" width="10.25390625" style="0" customWidth="1"/>
    <col min="11" max="11" width="2.625" style="0" customWidth="1"/>
    <col min="13" max="13" width="2.875" style="0" customWidth="1"/>
    <col min="14" max="15" width="8.625" style="0" customWidth="1"/>
    <col min="16" max="16" width="9.00390625" style="0" customWidth="1"/>
    <col min="17" max="17" width="8.125" style="0" customWidth="1"/>
  </cols>
  <sheetData>
    <row r="3" spans="5:15" ht="12.75">
      <c r="E3" t="s">
        <v>27</v>
      </c>
      <c r="L3" t="s">
        <v>29</v>
      </c>
      <c r="O3" t="s">
        <v>28</v>
      </c>
    </row>
    <row r="5" spans="2:19" ht="12.75">
      <c r="B5" s="78"/>
      <c r="C5" s="79" t="s">
        <v>1</v>
      </c>
      <c r="D5" s="80"/>
      <c r="E5" s="78"/>
      <c r="F5" s="83" t="s">
        <v>0</v>
      </c>
      <c r="G5" s="84"/>
      <c r="H5" s="78"/>
      <c r="I5" s="85" t="s">
        <v>4</v>
      </c>
      <c r="J5" s="86"/>
      <c r="K5" s="93"/>
      <c r="L5" s="91"/>
      <c r="N5" s="78"/>
      <c r="O5" s="87" t="s">
        <v>2</v>
      </c>
      <c r="P5" s="88"/>
      <c r="Q5" s="78"/>
      <c r="R5" s="89" t="s">
        <v>3</v>
      </c>
      <c r="S5" s="90"/>
    </row>
    <row r="6" spans="2:19" ht="12.75">
      <c r="B6" s="81"/>
      <c r="C6" s="28"/>
      <c r="D6" s="82"/>
      <c r="E6" s="81"/>
      <c r="F6" s="28"/>
      <c r="G6" s="82"/>
      <c r="H6" s="81"/>
      <c r="I6" s="28"/>
      <c r="J6" s="82"/>
      <c r="K6" s="28"/>
      <c r="L6" s="92"/>
      <c r="N6" s="81"/>
      <c r="O6" s="28"/>
      <c r="P6" s="82"/>
      <c r="Q6" s="81"/>
      <c r="R6" s="28"/>
      <c r="S6" s="82"/>
    </row>
    <row r="7" spans="1:19" ht="12.75">
      <c r="A7" s="2" t="s">
        <v>8</v>
      </c>
      <c r="B7" s="40">
        <v>20.75</v>
      </c>
      <c r="C7" s="41">
        <v>11</v>
      </c>
      <c r="D7" s="42">
        <v>3.25</v>
      </c>
      <c r="E7" s="52">
        <v>22.5</v>
      </c>
      <c r="F7" s="53">
        <v>11.25</v>
      </c>
      <c r="G7" s="42">
        <v>2.98</v>
      </c>
      <c r="H7" s="58">
        <v>20.75</v>
      </c>
      <c r="I7" s="59">
        <v>11</v>
      </c>
      <c r="J7" s="60">
        <v>3.15</v>
      </c>
      <c r="K7" s="62"/>
      <c r="L7" s="74">
        <v>4.02</v>
      </c>
      <c r="N7" s="68">
        <v>8.438</v>
      </c>
      <c r="O7" s="69">
        <v>4.375</v>
      </c>
      <c r="P7" s="42">
        <v>1.156</v>
      </c>
      <c r="Q7" s="40">
        <v>8.13</v>
      </c>
      <c r="R7" s="41">
        <v>4.06</v>
      </c>
      <c r="S7" s="42">
        <v>1.4</v>
      </c>
    </row>
    <row r="8" spans="1:19" ht="12.75">
      <c r="A8" s="2" t="s">
        <v>9</v>
      </c>
      <c r="B8" s="43">
        <v>23</v>
      </c>
      <c r="C8" s="44">
        <v>11.5</v>
      </c>
      <c r="D8" s="45">
        <v>2.3</v>
      </c>
      <c r="E8" s="54">
        <v>23</v>
      </c>
      <c r="F8" s="55">
        <v>11.5</v>
      </c>
      <c r="G8" s="45">
        <v>2.3</v>
      </c>
      <c r="H8" s="61">
        <v>23</v>
      </c>
      <c r="I8" s="62">
        <v>11.5</v>
      </c>
      <c r="J8" s="63">
        <v>2.3</v>
      </c>
      <c r="K8" s="62"/>
      <c r="L8" s="75">
        <v>4.42</v>
      </c>
      <c r="N8" s="70">
        <v>9.583</v>
      </c>
      <c r="O8" s="71">
        <v>4.792</v>
      </c>
      <c r="P8" s="45">
        <v>0.958</v>
      </c>
      <c r="Q8" s="43">
        <v>9.58</v>
      </c>
      <c r="R8" s="44">
        <v>4.79</v>
      </c>
      <c r="S8" s="45">
        <v>0.96</v>
      </c>
    </row>
    <row r="9" spans="1:19" ht="12.75">
      <c r="A9" s="2" t="s">
        <v>10</v>
      </c>
      <c r="B9" s="43">
        <v>22.5</v>
      </c>
      <c r="C9" s="44">
        <v>11.25</v>
      </c>
      <c r="D9" s="45">
        <v>2.25</v>
      </c>
      <c r="E9" s="54">
        <v>22.5</v>
      </c>
      <c r="F9" s="55">
        <v>11.25</v>
      </c>
      <c r="G9" s="45">
        <v>2.25</v>
      </c>
      <c r="H9" s="61">
        <v>22.5</v>
      </c>
      <c r="I9" s="62">
        <v>11.25</v>
      </c>
      <c r="J9" s="63">
        <v>2.25</v>
      </c>
      <c r="K9" s="62"/>
      <c r="L9" s="75">
        <v>3.76</v>
      </c>
      <c r="N9" s="70">
        <v>9.375</v>
      </c>
      <c r="O9" s="71">
        <v>4.688</v>
      </c>
      <c r="P9" s="45">
        <v>0.9375</v>
      </c>
      <c r="Q9" s="43">
        <v>9.38</v>
      </c>
      <c r="R9" s="44">
        <v>4.69</v>
      </c>
      <c r="S9" s="45">
        <v>0.94</v>
      </c>
    </row>
    <row r="10" spans="1:19" ht="12.75">
      <c r="A10" s="2" t="s">
        <v>11</v>
      </c>
      <c r="B10" s="43">
        <v>253.696</v>
      </c>
      <c r="C10" s="44">
        <v>150.632</v>
      </c>
      <c r="D10" s="45">
        <v>67.388</v>
      </c>
      <c r="E10" s="54">
        <v>241.8</v>
      </c>
      <c r="F10" s="55">
        <v>142.7</v>
      </c>
      <c r="G10" s="45">
        <v>63.42</v>
      </c>
      <c r="H10" s="61">
        <v>223.97</v>
      </c>
      <c r="I10" s="62">
        <v>130.81</v>
      </c>
      <c r="J10" s="63">
        <v>55.5</v>
      </c>
      <c r="K10" s="62"/>
      <c r="L10" s="75">
        <v>40</v>
      </c>
      <c r="N10" s="70">
        <v>118.92</v>
      </c>
      <c r="O10" s="71">
        <v>79.28</v>
      </c>
      <c r="P10" s="45">
        <v>47.9</v>
      </c>
      <c r="Q10" s="43">
        <v>113.14</v>
      </c>
      <c r="R10" s="44">
        <v>75.15</v>
      </c>
      <c r="S10" s="45">
        <v>43.77</v>
      </c>
    </row>
    <row r="11" spans="1:19" ht="12.75">
      <c r="A11" s="2" t="s">
        <v>12</v>
      </c>
      <c r="B11" s="43">
        <v>22.5</v>
      </c>
      <c r="C11" s="44">
        <v>11.75</v>
      </c>
      <c r="D11" s="45">
        <v>3.475</v>
      </c>
      <c r="E11" s="54">
        <v>22.5</v>
      </c>
      <c r="F11" s="55">
        <v>11.75</v>
      </c>
      <c r="G11" s="45">
        <v>3.75</v>
      </c>
      <c r="H11" s="61">
        <v>20.75</v>
      </c>
      <c r="I11" s="62">
        <v>11</v>
      </c>
      <c r="J11" s="63">
        <v>3.05</v>
      </c>
      <c r="K11" s="62"/>
      <c r="L11" s="75">
        <v>3.89</v>
      </c>
      <c r="N11" s="70">
        <v>9.896</v>
      </c>
      <c r="O11" s="71">
        <v>5.729</v>
      </c>
      <c r="P11" s="45">
        <v>2.396</v>
      </c>
      <c r="Q11" s="43">
        <v>8.96</v>
      </c>
      <c r="R11" s="44">
        <v>5</v>
      </c>
      <c r="S11" s="45">
        <v>1.79</v>
      </c>
    </row>
    <row r="12" spans="1:19" ht="12.75">
      <c r="A12" s="2" t="s">
        <v>13</v>
      </c>
      <c r="B12" s="46">
        <v>789300</v>
      </c>
      <c r="C12" s="47">
        <v>789300</v>
      </c>
      <c r="D12" s="48">
        <v>789300</v>
      </c>
      <c r="E12" s="46">
        <v>789300</v>
      </c>
      <c r="F12" s="47">
        <v>789300</v>
      </c>
      <c r="G12" s="48">
        <v>789300</v>
      </c>
      <c r="H12" s="64">
        <v>789300</v>
      </c>
      <c r="I12" s="47">
        <v>789300</v>
      </c>
      <c r="J12" s="48">
        <v>789300</v>
      </c>
      <c r="K12" s="47"/>
      <c r="L12" s="76">
        <v>789300</v>
      </c>
      <c r="N12" s="70">
        <v>789300</v>
      </c>
      <c r="O12" s="71">
        <v>789300</v>
      </c>
      <c r="P12" s="48">
        <v>789300</v>
      </c>
      <c r="Q12" s="46">
        <v>789300</v>
      </c>
      <c r="R12" s="47">
        <v>789300</v>
      </c>
      <c r="S12" s="48">
        <v>789300</v>
      </c>
    </row>
    <row r="13" spans="1:19" ht="12.75">
      <c r="A13" s="2" t="s">
        <v>14</v>
      </c>
      <c r="B13" s="43">
        <v>20</v>
      </c>
      <c r="C13" s="44">
        <v>10</v>
      </c>
      <c r="D13" s="45">
        <v>2</v>
      </c>
      <c r="E13" s="54">
        <v>20</v>
      </c>
      <c r="F13" s="55">
        <v>10</v>
      </c>
      <c r="G13" s="45">
        <v>2</v>
      </c>
      <c r="H13" s="61">
        <v>20</v>
      </c>
      <c r="I13" s="62">
        <v>10</v>
      </c>
      <c r="J13" s="63">
        <v>2</v>
      </c>
      <c r="K13" s="62"/>
      <c r="L13" s="75">
        <v>3.98</v>
      </c>
      <c r="N13" s="70">
        <v>8.333</v>
      </c>
      <c r="O13" s="71">
        <v>4.167</v>
      </c>
      <c r="P13" s="45">
        <v>0.833</v>
      </c>
      <c r="Q13" s="43">
        <v>8.33</v>
      </c>
      <c r="R13" s="44">
        <v>4.17</v>
      </c>
      <c r="S13" s="45">
        <v>0.83</v>
      </c>
    </row>
    <row r="14" spans="1:19" ht="12.75">
      <c r="A14" s="2" t="s">
        <v>15</v>
      </c>
      <c r="B14" s="43">
        <v>20</v>
      </c>
      <c r="C14" s="44">
        <v>10</v>
      </c>
      <c r="D14" s="45">
        <v>2</v>
      </c>
      <c r="E14" s="54">
        <v>20</v>
      </c>
      <c r="F14" s="55">
        <v>10</v>
      </c>
      <c r="G14" s="45">
        <v>2</v>
      </c>
      <c r="H14" s="61">
        <v>20</v>
      </c>
      <c r="I14" s="62">
        <v>10</v>
      </c>
      <c r="J14" s="63">
        <v>2</v>
      </c>
      <c r="K14" s="62"/>
      <c r="L14" s="75">
        <v>3.9</v>
      </c>
      <c r="N14" s="70">
        <v>8.333</v>
      </c>
      <c r="O14" s="71">
        <v>4.167</v>
      </c>
      <c r="P14" s="45">
        <v>0.833</v>
      </c>
      <c r="Q14" s="43">
        <v>8.33</v>
      </c>
      <c r="R14" s="44">
        <v>4.17</v>
      </c>
      <c r="S14" s="45">
        <v>0.83</v>
      </c>
    </row>
    <row r="15" spans="1:19" ht="12.75">
      <c r="A15" s="2" t="s">
        <v>16</v>
      </c>
      <c r="B15" s="43">
        <v>20.25</v>
      </c>
      <c r="C15" s="44">
        <v>10</v>
      </c>
      <c r="D15" s="45">
        <v>2.025</v>
      </c>
      <c r="E15" s="54">
        <v>20.25</v>
      </c>
      <c r="F15" s="55">
        <v>10</v>
      </c>
      <c r="G15" s="45">
        <v>2.03</v>
      </c>
      <c r="H15" s="61">
        <v>20.25</v>
      </c>
      <c r="I15" s="62">
        <v>10</v>
      </c>
      <c r="J15" s="63">
        <v>2.03</v>
      </c>
      <c r="K15" s="62"/>
      <c r="L15" s="75">
        <v>4.1</v>
      </c>
      <c r="N15" s="70">
        <v>8.438</v>
      </c>
      <c r="O15" s="71">
        <v>4.167</v>
      </c>
      <c r="P15" s="45">
        <v>0.844</v>
      </c>
      <c r="Q15" s="43">
        <v>8.44</v>
      </c>
      <c r="R15" s="44">
        <v>4.17</v>
      </c>
      <c r="S15" s="45">
        <v>0.85</v>
      </c>
    </row>
    <row r="16" spans="1:19" ht="12.75">
      <c r="A16" s="2" t="s">
        <v>17</v>
      </c>
      <c r="B16" s="49">
        <v>20.25</v>
      </c>
      <c r="C16" s="50">
        <v>10</v>
      </c>
      <c r="D16" s="51">
        <v>2.025</v>
      </c>
      <c r="E16" s="56">
        <v>20.25</v>
      </c>
      <c r="F16" s="57">
        <v>10</v>
      </c>
      <c r="G16" s="51">
        <v>2.03</v>
      </c>
      <c r="H16" s="65">
        <v>20.25</v>
      </c>
      <c r="I16" s="66">
        <v>10</v>
      </c>
      <c r="J16" s="67">
        <v>2.03</v>
      </c>
      <c r="K16" s="62"/>
      <c r="L16" s="77">
        <v>3.93</v>
      </c>
      <c r="N16" s="72">
        <v>8.438</v>
      </c>
      <c r="O16" s="73">
        <v>4.167</v>
      </c>
      <c r="P16" s="51">
        <v>0.844</v>
      </c>
      <c r="Q16" s="49">
        <v>8.44</v>
      </c>
      <c r="R16" s="50">
        <v>4.17</v>
      </c>
      <c r="S16" s="51">
        <v>0.85</v>
      </c>
    </row>
    <row r="17" ht="12.75">
      <c r="Q17" s="1"/>
    </row>
    <row r="32" ht="12.75">
      <c r="O32" t="s">
        <v>41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2010-12-05T16:06:08Z</cp:lastPrinted>
  <dcterms:created xsi:type="dcterms:W3CDTF">2010-01-04T16:50:02Z</dcterms:created>
  <dcterms:modified xsi:type="dcterms:W3CDTF">2011-02-22T18:34:05Z</dcterms:modified>
  <cp:category/>
  <cp:version/>
  <cp:contentType/>
  <cp:contentStatus/>
</cp:coreProperties>
</file>